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Chargés de cours - Les chiffres" sheetId="1" state="visible" r:id="rId2"/>
    <sheet name="Simulation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<sst xmlns="http://schemas.openxmlformats.org/spreadsheetml/2006/main" count="76" uniqueCount="53">
  <si>
    <t xml:space="preserve">Calcul de la rétro des chargé.e.s de cours</t>
  </si>
  <si>
    <t xml:space="preserve">Les chiffres de la convention collective</t>
  </si>
  <si>
    <t xml:space="preserve">Dates aux contrats</t>
  </si>
  <si>
    <t xml:space="preserve">Salaire prévu à la convention collective (pour 45 heures de cours)</t>
  </si>
  <si>
    <t xml:space="preserve">Pourcentages</t>
  </si>
  <si>
    <t xml:space="preserve">Salaire de base
(sans 8 % vacances)</t>
  </si>
  <si>
    <t xml:space="preserve">Salaire article 19
(avec 8% vacances)</t>
  </si>
  <si>
    <t xml:space="preserve">Avec 8% vacances et
Compensation RÉER</t>
  </si>
  <si>
    <t xml:space="preserve">Indexation</t>
  </si>
  <si>
    <t xml:space="preserve">RÉER</t>
  </si>
  <si>
    <r>
      <rPr>
        <sz val="10"/>
        <rFont val="Arial"/>
        <family val="2"/>
        <charset val="1"/>
      </rPr>
      <t xml:space="preserve">Avant le 1</t>
    </r>
    <r>
      <rPr>
        <vertAlign val="superscript"/>
        <sz val="10"/>
        <rFont val="Arial"/>
        <family val="2"/>
        <charset val="1"/>
      </rPr>
      <t xml:space="preserve">er</t>
    </r>
    <r>
      <rPr>
        <sz val="10"/>
        <rFont val="Arial"/>
        <family val="2"/>
        <charset val="1"/>
      </rPr>
      <t xml:space="preserve"> avril 2020</t>
    </r>
  </si>
  <si>
    <r>
      <rPr>
        <sz val="10"/>
        <rFont val="Arial"/>
        <family val="2"/>
        <charset val="1"/>
      </rPr>
      <t xml:space="preserve">Du 1</t>
    </r>
    <r>
      <rPr>
        <vertAlign val="superscript"/>
        <sz val="10"/>
        <rFont val="Arial"/>
        <family val="2"/>
        <charset val="1"/>
      </rPr>
      <t xml:space="preserve">er</t>
    </r>
    <r>
      <rPr>
        <sz val="10"/>
        <rFont val="Arial"/>
        <family val="2"/>
        <charset val="1"/>
      </rPr>
      <t xml:space="preserve"> avril 2020 au 1</t>
    </r>
    <r>
      <rPr>
        <vertAlign val="superscript"/>
        <sz val="10"/>
        <rFont val="Arial"/>
        <family val="2"/>
        <charset val="1"/>
      </rPr>
      <t xml:space="preserve">er</t>
    </r>
    <r>
      <rPr>
        <sz val="10"/>
        <rFont val="Arial"/>
        <family val="2"/>
        <charset val="1"/>
      </rPr>
      <t xml:space="preserve"> avril 2021</t>
    </r>
  </si>
  <si>
    <r>
      <rPr>
        <sz val="10"/>
        <rFont val="Arial"/>
        <family val="2"/>
        <charset val="1"/>
      </rPr>
      <t xml:space="preserve">Du 1</t>
    </r>
    <r>
      <rPr>
        <vertAlign val="superscript"/>
        <sz val="10"/>
        <rFont val="Arial"/>
        <family val="2"/>
        <charset val="1"/>
      </rPr>
      <t xml:space="preserve">er</t>
    </r>
    <r>
      <rPr>
        <sz val="10"/>
        <rFont val="Arial"/>
        <family val="2"/>
        <charset val="1"/>
      </rPr>
      <t xml:space="preserve"> avril 2021 au 1</t>
    </r>
    <r>
      <rPr>
        <vertAlign val="superscript"/>
        <sz val="10"/>
        <rFont val="Arial"/>
        <family val="2"/>
        <charset val="1"/>
      </rPr>
      <t xml:space="preserve">er</t>
    </r>
    <r>
      <rPr>
        <sz val="10"/>
        <rFont val="Arial"/>
        <family val="2"/>
        <charset val="1"/>
      </rPr>
      <t xml:space="preserve"> mai 2022</t>
    </r>
  </si>
  <si>
    <r>
      <rPr>
        <sz val="10"/>
        <rFont val="Arial"/>
        <family val="2"/>
        <charset val="1"/>
      </rPr>
      <t xml:space="preserve">Du 1</t>
    </r>
    <r>
      <rPr>
        <vertAlign val="superscript"/>
        <sz val="10"/>
        <rFont val="Arial"/>
        <family val="2"/>
        <charset val="1"/>
      </rPr>
      <t xml:space="preserve">er</t>
    </r>
    <r>
      <rPr>
        <sz val="10"/>
        <rFont val="Arial"/>
        <family val="2"/>
        <charset val="1"/>
      </rPr>
      <t xml:space="preserve"> mai 2022 au 1</t>
    </r>
    <r>
      <rPr>
        <vertAlign val="superscript"/>
        <sz val="10"/>
        <rFont val="Arial"/>
        <family val="2"/>
        <charset val="1"/>
      </rPr>
      <t xml:space="preserve">er</t>
    </r>
    <r>
      <rPr>
        <sz val="10"/>
        <rFont val="Arial"/>
        <family val="2"/>
        <charset val="1"/>
      </rPr>
      <t xml:space="preserve"> mai 2023</t>
    </r>
  </si>
  <si>
    <t xml:space="preserve">2% + 5%</t>
  </si>
  <si>
    <r>
      <rPr>
        <sz val="10"/>
        <rFont val="Arial"/>
        <family val="2"/>
        <charset val="1"/>
      </rPr>
      <t xml:space="preserve">Du 1</t>
    </r>
    <r>
      <rPr>
        <vertAlign val="superscript"/>
        <sz val="10"/>
        <rFont val="Arial"/>
        <family val="2"/>
        <charset val="1"/>
      </rPr>
      <t xml:space="preserve">er</t>
    </r>
    <r>
      <rPr>
        <sz val="10"/>
        <rFont val="Arial"/>
        <family val="2"/>
        <charset val="1"/>
      </rPr>
      <t xml:space="preserve"> mai 2023 au 1</t>
    </r>
    <r>
      <rPr>
        <vertAlign val="superscript"/>
        <sz val="10"/>
        <rFont val="Arial"/>
        <family val="2"/>
        <charset val="1"/>
      </rPr>
      <t xml:space="preserve">er</t>
    </r>
    <r>
      <rPr>
        <sz val="10"/>
        <rFont val="Arial"/>
        <family val="2"/>
        <charset val="1"/>
      </rPr>
      <t xml:space="preserve"> mai 2024</t>
    </r>
  </si>
  <si>
    <r>
      <rPr>
        <sz val="10"/>
        <rFont val="Arial"/>
        <family val="2"/>
        <charset val="1"/>
      </rPr>
      <t xml:space="preserve">À partir du 1</t>
    </r>
    <r>
      <rPr>
        <vertAlign val="superscript"/>
        <sz val="10"/>
        <rFont val="Arial"/>
        <family val="2"/>
        <charset val="1"/>
      </rPr>
      <t xml:space="preserve">er</t>
    </r>
    <r>
      <rPr>
        <sz val="10"/>
        <rFont val="Arial"/>
        <family val="2"/>
        <charset val="1"/>
      </rPr>
      <t xml:space="preserve"> mai 2024</t>
    </r>
  </si>
  <si>
    <t xml:space="preserve">Calculs de rétro</t>
  </si>
  <si>
    <t xml:space="preserve">Session de la charge de cours</t>
  </si>
  <si>
    <t xml:space="preserve">Nombre d’heures au contrat</t>
  </si>
  <si>
    <t xml:space="preserve">Hiver 2020</t>
  </si>
  <si>
    <t xml:space="preserve">Hiver 2020, plus 3% RÉER</t>
  </si>
  <si>
    <t xml:space="preserve">Été et Automne 2020</t>
  </si>
  <si>
    <t xml:space="preserve">Été et Automne 2020, plus RÉER</t>
  </si>
  <si>
    <t xml:space="preserve">Hiver 2021</t>
  </si>
  <si>
    <t xml:space="preserve">Hiver 2021, plus 3% RÉER</t>
  </si>
  <si>
    <t xml:space="preserve">Été et Automne 2021
Hiver 2022</t>
  </si>
  <si>
    <t xml:space="preserve">Été et Automne 2021, plus RÉER
Hiver 2022, plus RÉER</t>
  </si>
  <si>
    <t xml:space="preserve">Ajustements pour l’été 2022</t>
  </si>
  <si>
    <t xml:space="preserve">Ajustement
Par heure de cours</t>
  </si>
  <si>
    <t xml:space="preserve">Sans RÉER</t>
  </si>
  <si>
    <t xml:space="preserve">Avec RÉER</t>
  </si>
  <si>
    <t xml:space="preserve">Pour tous les chargés de cours entre janvier 2020 et avril 2022 : Montant forfaitaire de 500 $ sur la paie du jeudi le 30 juin.</t>
  </si>
  <si>
    <t xml:space="preserve">Simulateur de rétroactivité salariale</t>
  </si>
  <si>
    <t xml:space="preserve">Utilisez la colonne correspondant à votre situation et remplissez les cases en jaune.</t>
  </si>
  <si>
    <t xml:space="preserve">Les montants à surveiller sur vos paies sont dans les cases en rouge.</t>
  </si>
  <si>
    <t xml:space="preserve">Si je suis inscrit au régime de retraite de
Polytechnique</t>
  </si>
  <si>
    <t xml:space="preserve">Si je cotise au RÉER collectif</t>
  </si>
  <si>
    <t xml:space="preserve">Si je reçois le supplément sur ma paie
Au lieu de cotiser au RÉER collectif</t>
  </si>
  <si>
    <t xml:space="preserve">Pourcentage de ma paie :</t>
  </si>
  <si>
    <t xml:space="preserve">Session</t>
  </si>
  <si>
    <t xml:space="preserve">Nombre d’heures de
charges de cours
(somme des heures aux
Contrats de la session)</t>
  </si>
  <si>
    <t xml:space="preserve">Rétro pour
La session
($)</t>
  </si>
  <si>
    <t xml:space="preserve">Été 2020</t>
  </si>
  <si>
    <t xml:space="preserve">Automne 2020</t>
  </si>
  <si>
    <t xml:space="preserve">Été 2021</t>
  </si>
  <si>
    <t xml:space="preserve">Automne 2021</t>
  </si>
  <si>
    <t xml:space="preserve">Hiver 2022</t>
  </si>
  <si>
    <t xml:space="preserve">Estimation de ce que vous devriez obtenir</t>
  </si>
  <si>
    <t xml:space="preserve">Rétro totale (paie du 16 juin 2022)</t>
  </si>
  <si>
    <t xml:space="preserve">Cotisation ajoutée au régime de retraite</t>
  </si>
  <si>
    <t xml:space="preserve">Cotisation ajoutée au RÉER</t>
  </si>
  <si>
    <t xml:space="preserve">Montant forfaitaire (paie du 30 juin 2022)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</si>
</sst>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$-C0C];[RED]\-#,##0.00\ [$$-C0C]"/>
    <numFmt numFmtId="166" formatCode="0\ %"/>
    <numFmt numFmtId="167" formatCode="0.00\ %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  <charset val="1"/>
    </font>
    <font>
      <vertAlign val="superscript"/>
      <sz val="10"/>
      <name val="Arial"/>
      <family val="2"/>
      <charset val="1"/>
    </font>
    <font>
      <b val="true"/>
      <sz val="20"/>
      <name val="Arial"/>
      <family val="2"/>
      <charset val="1"/>
    </font>
    <font>
      <sz val="12"/>
      <name val="Arial"/>
      <family val="2"/>
      <charset val="1"/>
    </font>
    <font>
      <sz val="14"/>
      <name val="Arial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FFBF00"/>
        <bgColor rgb="FFFF9900"/>
      </patternFill>
    </fill>
    <fill>
      <patternFill patternType="solid">
        <fgColor rgb="FFFFFFD7"/>
        <bgColor rgb="FFF6F9D4"/>
      </patternFill>
    </fill>
    <fill>
      <patternFill patternType="solid">
        <fgColor rgb="FFFFD7D7"/>
        <bgColor rgb="FFFFDBB6"/>
      </patternFill>
    </fill>
    <fill>
      <patternFill patternType="solid">
        <fgColor rgb="FFDEDCE6"/>
        <bgColor rgb="FFDEE7E5"/>
      </patternFill>
    </fill>
    <fill>
      <patternFill patternType="solid">
        <fgColor rgb="FFF6F9D4"/>
        <bgColor rgb="FFFFFFD7"/>
      </patternFill>
    </fill>
    <fill>
      <patternFill patternType="solid">
        <fgColor rgb="FFFFDBB6"/>
        <bgColor rgb="FFFFD7D7"/>
      </patternFill>
    </fill>
    <fill>
      <patternFill patternType="solid">
        <fgColor rgb="FFFF6D6D"/>
        <bgColor rgb="FFFF5429"/>
      </patternFill>
    </fill>
    <fill>
      <patternFill patternType="solid">
        <fgColor rgb="FFBBE33D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DDE8CB"/>
        <bgColor rgb="FFDEE7E5"/>
      </patternFill>
    </fill>
    <fill>
      <patternFill patternType="solid">
        <fgColor rgb="FFE0C2CD"/>
        <bgColor rgb="FFDEDCE6"/>
      </patternFill>
    </fill>
    <fill>
      <patternFill patternType="solid">
        <fgColor rgb="FFDEE7E5"/>
        <bgColor rgb="FFDEDCE6"/>
      </patternFill>
    </fill>
    <fill>
      <patternFill patternType="solid">
        <fgColor rgb="FFFF5429"/>
        <bgColor rgb="FFFF6D6D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7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1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1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1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1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7" fillId="12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1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5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1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6F9D4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0C2CD"/>
      <rgbColor rgb="FF808080"/>
      <rgbColor rgb="FF9999FF"/>
      <rgbColor rgb="FF993366"/>
      <rgbColor rgb="FFFFFFD7"/>
      <rgbColor rgb="FFDEE7E5"/>
      <rgbColor rgb="FF660066"/>
      <rgbColor rgb="FFFF6D6D"/>
      <rgbColor rgb="FF0066CC"/>
      <rgbColor rgb="FFDEDCE6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D7D7"/>
      <rgbColor rgb="FF99CCFF"/>
      <rgbColor rgb="FFFF99CC"/>
      <rgbColor rgb="FFCC99FF"/>
      <rgbColor rgb="FFFFDBB6"/>
      <rgbColor rgb="FF3366FF"/>
      <rgbColor rgb="FF33CCCC"/>
      <rgbColor rgb="FFBBE33D"/>
      <rgbColor rgb="FFFFBF00"/>
      <rgbColor rgb="FFFF9900"/>
      <rgbColor rgb="FFFF5429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9" activeCellId="0" sqref="C19"/>
    </sheetView>
  </sheetViews>
  <sheetFormatPr defaultColWidth="11.6875" defaultRowHeight="12.8" zeroHeight="false" outlineLevelRow="0" outlineLevelCol="0"/>
  <cols>
    <col collapsed="false" customWidth="true" hidden="false" outlineLevel="0" max="1" min="1" style="0" width="28.06"/>
    <col collapsed="false" customWidth="true" hidden="false" outlineLevel="0" max="2" min="2" style="0" width="18.06"/>
    <col collapsed="false" customWidth="true" hidden="false" outlineLevel="0" max="3" min="3" style="0" width="17.78"/>
    <col collapsed="false" customWidth="true" hidden="false" outlineLevel="0" max="4" min="4" style="0" width="20.98"/>
    <col collapsed="false" customWidth="true" hidden="false" outlineLevel="0" max="5" min="5" style="0" width="19.45"/>
    <col collapsed="false" customWidth="true" hidden="false" outlineLevel="0" max="6" min="6" style="0" width="19.17"/>
  </cols>
  <sheetData>
    <row r="1" customFormat="false" ht="12.8" hidden="false" customHeight="false" outlineLevel="0" collapsed="false">
      <c r="A1" s="0" t="s">
        <v>0</v>
      </c>
    </row>
    <row r="4" customFormat="false" ht="17.35" hidden="false" customHeight="false" outlineLevel="0" collapsed="false">
      <c r="A4" s="1" t="s">
        <v>1</v>
      </c>
      <c r="B4" s="1"/>
      <c r="C4" s="1"/>
      <c r="D4" s="1"/>
      <c r="E4" s="1"/>
      <c r="F4" s="1"/>
    </row>
    <row r="5" customFormat="false" ht="12.8" hidden="false" customHeight="false" outlineLevel="0" collapsed="false">
      <c r="A5" s="2" t="s">
        <v>2</v>
      </c>
      <c r="B5" s="3" t="s">
        <v>3</v>
      </c>
      <c r="C5" s="3"/>
      <c r="D5" s="3"/>
      <c r="E5" s="3" t="s">
        <v>4</v>
      </c>
      <c r="F5" s="3"/>
    </row>
    <row r="6" customFormat="false" ht="23.85" hidden="false" customHeight="false" outlineLevel="0" collapsed="false">
      <c r="A6" s="2"/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</row>
    <row r="7" customFormat="false" ht="12.8" hidden="false" customHeight="false" outlineLevel="0" collapsed="false">
      <c r="A7" s="5" t="s">
        <v>10</v>
      </c>
      <c r="B7" s="6" t="n">
        <f aca="false">C7/1.08</f>
        <v>8066.15740740741</v>
      </c>
      <c r="C7" s="6" t="n">
        <v>8711.45</v>
      </c>
      <c r="D7" s="6" t="n">
        <f aca="false">C7*1.03</f>
        <v>8972.7935</v>
      </c>
      <c r="E7" s="7" t="n">
        <v>0</v>
      </c>
      <c r="F7" s="7" t="n">
        <v>0.03</v>
      </c>
    </row>
    <row r="8" customFormat="false" ht="12.8" hidden="false" customHeight="false" outlineLevel="0" collapsed="false">
      <c r="A8" s="5" t="s">
        <v>11</v>
      </c>
      <c r="B8" s="6" t="n">
        <f aca="false">C8/1.08</f>
        <v>8227.48148148148</v>
      </c>
      <c r="C8" s="6" t="n">
        <v>8885.68</v>
      </c>
      <c r="D8" s="6" t="n">
        <f aca="false">C8*1.03</f>
        <v>9152.2504</v>
      </c>
      <c r="E8" s="7" t="n">
        <v>0.02</v>
      </c>
      <c r="F8" s="7" t="n">
        <v>0.03</v>
      </c>
    </row>
    <row r="9" customFormat="false" ht="12.8" hidden="false" customHeight="false" outlineLevel="0" collapsed="false">
      <c r="A9" s="5" t="s">
        <v>12</v>
      </c>
      <c r="B9" s="6" t="n">
        <f aca="false">C9/1.08</f>
        <v>8392.02777777778</v>
      </c>
      <c r="C9" s="6" t="n">
        <v>9063.39</v>
      </c>
      <c r="D9" s="6" t="n">
        <f aca="false">C9*1.03</f>
        <v>9335.2917</v>
      </c>
      <c r="E9" s="7" t="n">
        <v>0.02</v>
      </c>
      <c r="F9" s="7" t="n">
        <v>0.03</v>
      </c>
    </row>
    <row r="10" customFormat="false" ht="12.8" hidden="false" customHeight="false" outlineLevel="0" collapsed="false">
      <c r="A10" s="5" t="s">
        <v>13</v>
      </c>
      <c r="B10" s="6" t="n">
        <f aca="false">C10/1.08</f>
        <v>8987.86111111111</v>
      </c>
      <c r="C10" s="6" t="n">
        <v>9706.89</v>
      </c>
      <c r="D10" s="6" t="n">
        <f aca="false">C10*1.07</f>
        <v>10386.3723</v>
      </c>
      <c r="E10" s="8" t="s">
        <v>14</v>
      </c>
      <c r="F10" s="7" t="n">
        <v>0.07</v>
      </c>
    </row>
    <row r="11" customFormat="false" ht="12.8" hidden="false" customHeight="false" outlineLevel="0" collapsed="false">
      <c r="A11" s="5" t="s">
        <v>15</v>
      </c>
      <c r="B11" s="6" t="n">
        <f aca="false">C11/1.08</f>
        <v>9626</v>
      </c>
      <c r="C11" s="6" t="n">
        <v>10396.08</v>
      </c>
      <c r="D11" s="6" t="n">
        <f aca="false">C11*1.07</f>
        <v>11123.8056</v>
      </c>
      <c r="E11" s="8" t="s">
        <v>14</v>
      </c>
      <c r="F11" s="7" t="n">
        <v>0.07</v>
      </c>
    </row>
    <row r="12" customFormat="false" ht="12.8" hidden="false" customHeight="false" outlineLevel="0" collapsed="false">
      <c r="A12" s="5" t="s">
        <v>16</v>
      </c>
      <c r="B12" s="6" t="n">
        <f aca="false">C12/1.08</f>
        <v>9842.58333333333</v>
      </c>
      <c r="C12" s="6" t="n">
        <v>10629.99</v>
      </c>
      <c r="D12" s="6" t="n">
        <f aca="false">C12*1.07</f>
        <v>11374.0893</v>
      </c>
      <c r="E12" s="9" t="n">
        <v>0.0225</v>
      </c>
      <c r="F12" s="7" t="n">
        <v>0.07</v>
      </c>
    </row>
    <row r="16" customFormat="false" ht="17.35" hidden="false" customHeight="false" outlineLevel="0" collapsed="false">
      <c r="A16" s="1" t="s">
        <v>17</v>
      </c>
      <c r="B16" s="1"/>
      <c r="C16" s="1"/>
      <c r="D16" s="1"/>
      <c r="E16" s="1"/>
      <c r="F16" s="1"/>
    </row>
    <row r="17" customFormat="false" ht="12.8" hidden="false" customHeight="false" outlineLevel="0" collapsed="false">
      <c r="A17" s="10" t="s">
        <v>18</v>
      </c>
      <c r="B17" s="3" t="s">
        <v>19</v>
      </c>
      <c r="C17" s="3"/>
      <c r="D17" s="3"/>
      <c r="E17" s="3"/>
      <c r="F17" s="3"/>
    </row>
    <row r="18" customFormat="false" ht="12.8" hidden="false" customHeight="false" outlineLevel="0" collapsed="false">
      <c r="A18" s="10"/>
      <c r="B18" s="11" t="n">
        <v>15</v>
      </c>
      <c r="C18" s="11" t="n">
        <v>30</v>
      </c>
      <c r="D18" s="11" t="n">
        <v>45</v>
      </c>
      <c r="E18" s="11" t="n">
        <v>60</v>
      </c>
      <c r="F18" s="11" t="n">
        <v>75</v>
      </c>
    </row>
    <row r="19" customFormat="false" ht="12.8" hidden="false" customHeight="false" outlineLevel="0" collapsed="false">
      <c r="A19" s="12" t="s">
        <v>20</v>
      </c>
      <c r="B19" s="13" t="n">
        <f aca="false">($C$8-$C$7)*($B$18/45)/4</f>
        <v>14.5191666666666</v>
      </c>
      <c r="C19" s="13" t="n">
        <f aca="false">($C$8-$C$7)*($C$18/45)/4</f>
        <v>29.0383333333333</v>
      </c>
      <c r="D19" s="13" t="n">
        <f aca="false">($C$8-$C$7)/4</f>
        <v>43.5574999999999</v>
      </c>
      <c r="E19" s="13" t="n">
        <f aca="false">($C$8-$C$7)*($E$18/45)/4</f>
        <v>58.0766666666665</v>
      </c>
      <c r="F19" s="13" t="n">
        <f aca="false">($C$8-$C$7)*($F$18/45)/4</f>
        <v>72.5958333333332</v>
      </c>
    </row>
    <row r="20" customFormat="false" ht="12.8" hidden="false" customHeight="false" outlineLevel="0" collapsed="false">
      <c r="A20" s="12" t="s">
        <v>21</v>
      </c>
      <c r="B20" s="13" t="n">
        <f aca="false">($D$8-$D$7)*($B$18/45)/4</f>
        <v>14.9547416666666</v>
      </c>
      <c r="C20" s="13" t="n">
        <f aca="false">($D$8-$D$7)*($C$18/45)/4</f>
        <v>29.9094833333332</v>
      </c>
      <c r="D20" s="13" t="n">
        <f aca="false">($D$8-$D$7)/4</f>
        <v>44.8642249999998</v>
      </c>
      <c r="E20" s="13" t="n">
        <f aca="false">($D$8-$D$7)*($E$18/45)/4</f>
        <v>59.8189666666664</v>
      </c>
      <c r="F20" s="13" t="n">
        <f aca="false">($D$8-$D$7)*($F$18/45)/4</f>
        <v>74.773708333333</v>
      </c>
    </row>
    <row r="21" customFormat="false" ht="12.8" hidden="false" customHeight="false" outlineLevel="0" collapsed="false">
      <c r="A21" s="14" t="s">
        <v>22</v>
      </c>
      <c r="B21" s="15" t="n">
        <f aca="false">($C$8-$C$7)*($B$18/45)</f>
        <v>58.0766666666665</v>
      </c>
      <c r="C21" s="15" t="n">
        <f aca="false">($C$8-$C$7)*($C$18/45)</f>
        <v>116.153333333333</v>
      </c>
      <c r="D21" s="15" t="n">
        <f aca="false">($C$8-$C$7)</f>
        <v>174.23</v>
      </c>
      <c r="E21" s="15" t="n">
        <f aca="false">($C$8-$C$7)*($E$18/45)</f>
        <v>232.306666666666</v>
      </c>
      <c r="F21" s="15" t="n">
        <f aca="false">($C$8-$C$7)*($F$18/45)</f>
        <v>290.383333333333</v>
      </c>
    </row>
    <row r="22" customFormat="false" ht="12.8" hidden="false" customHeight="false" outlineLevel="0" collapsed="false">
      <c r="A22" s="14" t="s">
        <v>23</v>
      </c>
      <c r="B22" s="15" t="n">
        <f aca="false">($D$8-$D$7)*($B$18/45)</f>
        <v>59.8189666666664</v>
      </c>
      <c r="C22" s="15" t="n">
        <f aca="false">($D$8-$D$7)*($C$18/45)</f>
        <v>119.637933333333</v>
      </c>
      <c r="D22" s="15" t="n">
        <f aca="false">($D$8-$D$7)</f>
        <v>179.456899999999</v>
      </c>
      <c r="E22" s="15" t="n">
        <f aca="false">($D$8-$D$7)*($E$18/45)</f>
        <v>239.275866666666</v>
      </c>
      <c r="F22" s="15" t="n">
        <f aca="false">($D$8-$D$7)*($F$18/45)</f>
        <v>299.094833333332</v>
      </c>
    </row>
    <row r="23" customFormat="false" ht="12.8" hidden="false" customHeight="false" outlineLevel="0" collapsed="false">
      <c r="A23" s="16" t="s">
        <v>24</v>
      </c>
      <c r="B23" s="17" t="n">
        <f aca="false">B21/4+B25*3/4</f>
        <v>102.504166666666</v>
      </c>
      <c r="C23" s="17" t="n">
        <f aca="false">C21/4+C25*3/4</f>
        <v>205.008333333333</v>
      </c>
      <c r="D23" s="17" t="n">
        <f aca="false">D21/4+D25*3/4</f>
        <v>307.512499999999</v>
      </c>
      <c r="E23" s="17" t="n">
        <f aca="false">E21/4+E25*3/4</f>
        <v>410.016666666665</v>
      </c>
      <c r="F23" s="17" t="n">
        <f aca="false">F21/4+F25*3/4</f>
        <v>512.520833333332</v>
      </c>
    </row>
    <row r="24" customFormat="false" ht="12.8" hidden="false" customHeight="false" outlineLevel="0" collapsed="false">
      <c r="A24" s="16" t="s">
        <v>25</v>
      </c>
      <c r="B24" s="17" t="n">
        <f aca="false">B22/4+B26*3/4</f>
        <v>105.579291666666</v>
      </c>
      <c r="C24" s="17" t="n">
        <f aca="false">C22/4+C26*3/4</f>
        <v>211.158583333332</v>
      </c>
      <c r="D24" s="17" t="n">
        <f aca="false">D22/4+D26*3/4</f>
        <v>316.737874999998</v>
      </c>
      <c r="E24" s="17" t="n">
        <f aca="false">E22/4+E26*3/4</f>
        <v>422.317166666665</v>
      </c>
      <c r="F24" s="17" t="n">
        <f aca="false">F22/4+F26*3/4</f>
        <v>527.896458333331</v>
      </c>
    </row>
    <row r="25" customFormat="false" ht="23.85" hidden="false" customHeight="false" outlineLevel="0" collapsed="false">
      <c r="A25" s="18" t="s">
        <v>26</v>
      </c>
      <c r="B25" s="19" t="n">
        <f aca="false">($C$9-$C$7)*($B$18/45)</f>
        <v>117.313333333333</v>
      </c>
      <c r="C25" s="19" t="n">
        <f aca="false">($C$9-$C$7)*($C$18/45)</f>
        <v>234.626666666666</v>
      </c>
      <c r="D25" s="19" t="n">
        <f aca="false">($C$9-$C$7)</f>
        <v>351.939999999999</v>
      </c>
      <c r="E25" s="19" t="n">
        <f aca="false">($C$9-$C$7)*($E$18/45)</f>
        <v>469.253333333332</v>
      </c>
      <c r="F25" s="19" t="n">
        <f aca="false">($C$9-$C$7)*($F$18/45)</f>
        <v>586.566666666665</v>
      </c>
    </row>
    <row r="26" customFormat="false" ht="23.85" hidden="false" customHeight="false" outlineLevel="0" collapsed="false">
      <c r="A26" s="18" t="s">
        <v>27</v>
      </c>
      <c r="B26" s="19" t="n">
        <f aca="false">($D$9-$D$7)*($B$18/45)</f>
        <v>120.832733333333</v>
      </c>
      <c r="C26" s="19" t="n">
        <f aca="false">($D$9-$D$7)*($C$18/45)</f>
        <v>241.665466666665</v>
      </c>
      <c r="D26" s="19" t="n">
        <f aca="false">($D$9-$D$7)</f>
        <v>362.498199999998</v>
      </c>
      <c r="E26" s="19" t="n">
        <f aca="false">($D$9-$D$7)*($E$18/45)</f>
        <v>483.330933333331</v>
      </c>
      <c r="F26" s="19" t="n">
        <f aca="false">($D$9-$D$7)*($F$18/45)</f>
        <v>604.163666666664</v>
      </c>
    </row>
    <row r="27" customFormat="false" ht="12.8" hidden="false" customHeight="false" outlineLevel="0" collapsed="false">
      <c r="B27" s="20"/>
      <c r="C27" s="20"/>
      <c r="D27" s="20"/>
      <c r="E27" s="20"/>
      <c r="F27" s="20"/>
    </row>
    <row r="28" customFormat="false" ht="12.8" hidden="false" customHeight="false" outlineLevel="0" collapsed="false">
      <c r="B28" s="20"/>
      <c r="C28" s="20"/>
      <c r="D28" s="20"/>
      <c r="E28" s="20"/>
      <c r="F28" s="20"/>
    </row>
    <row r="29" customFormat="false" ht="23.85" hidden="false" customHeight="false" outlineLevel="0" collapsed="false">
      <c r="A29" s="10" t="s">
        <v>28</v>
      </c>
      <c r="B29" s="21" t="s">
        <v>29</v>
      </c>
    </row>
    <row r="30" customFormat="false" ht="12.8" hidden="false" customHeight="false" outlineLevel="0" collapsed="false">
      <c r="A30" s="5" t="s">
        <v>30</v>
      </c>
      <c r="B30" s="6" t="n">
        <f aca="false">(C10-C7)/45</f>
        <v>22.1208888888889</v>
      </c>
    </row>
    <row r="31" customFormat="false" ht="12.8" hidden="false" customHeight="false" outlineLevel="0" collapsed="false">
      <c r="A31" s="5" t="s">
        <v>31</v>
      </c>
      <c r="B31" s="6" t="n">
        <f aca="false">(D10-D7)/45</f>
        <v>31.4128622222222</v>
      </c>
    </row>
    <row r="33" customFormat="false" ht="12.8" hidden="false" customHeight="false" outlineLevel="0" collapsed="false">
      <c r="A33" s="22" t="s">
        <v>32</v>
      </c>
      <c r="B33" s="22"/>
      <c r="C33" s="22"/>
      <c r="D33" s="22"/>
      <c r="E33" s="22"/>
      <c r="F33" s="22"/>
    </row>
  </sheetData>
  <sheetProtection sheet="true" password="8079" objects="true" scenarios="true"/>
  <mergeCells count="8">
    <mergeCell ref="A4:F4"/>
    <mergeCell ref="A5:A6"/>
    <mergeCell ref="B5:D5"/>
    <mergeCell ref="E5:F5"/>
    <mergeCell ref="A16:F16"/>
    <mergeCell ref="A17:A18"/>
    <mergeCell ref="B17:F17"/>
    <mergeCell ref="A33:F3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8" activeCellId="0" sqref="G8"/>
    </sheetView>
  </sheetViews>
  <sheetFormatPr defaultColWidth="11.66796875" defaultRowHeight="12.8" zeroHeight="false" outlineLevelRow="0" outlineLevelCol="0"/>
  <cols>
    <col collapsed="false" customWidth="true" hidden="false" outlineLevel="0" max="1" min="1" style="0" width="15.95"/>
    <col collapsed="false" customWidth="true" hidden="false" outlineLevel="0" max="2" min="2" style="0" width="25.56"/>
    <col collapsed="false" customWidth="true" hidden="false" outlineLevel="0" max="3" min="3" style="0" width="13.06"/>
    <col collapsed="false" customWidth="true" hidden="false" outlineLevel="0" max="5" min="5" style="0" width="15.56"/>
    <col collapsed="false" customWidth="true" hidden="false" outlineLevel="0" max="6" min="6" style="0" width="25.7"/>
    <col collapsed="false" customWidth="true" hidden="false" outlineLevel="0" max="7" min="7" style="0" width="12.78"/>
    <col collapsed="false" customWidth="true" hidden="false" outlineLevel="0" max="9" min="9" style="0" width="15.68"/>
    <col collapsed="false" customWidth="true" hidden="false" outlineLevel="0" max="10" min="10" style="0" width="25.84"/>
    <col collapsed="false" customWidth="true" hidden="false" outlineLevel="0" max="11" min="11" style="0" width="12.22"/>
  </cols>
  <sheetData>
    <row r="1" customFormat="false" ht="24.45" hidden="false" customHeight="false" outlineLevel="0" collapsed="false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customFormat="false" ht="15" hidden="false" customHeight="false" outlineLevel="0" collapsed="false">
      <c r="A2" s="24" t="s">
        <v>34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customFormat="false" ht="15" hidden="false" customHeight="false" outlineLevel="0" collapsed="false">
      <c r="A3" s="25" t="s">
        <v>35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customFormat="false" ht="17.35" hidden="false" customHeight="false" outlineLevel="0" collapsed="false">
      <c r="A4" s="26"/>
    </row>
    <row r="5" customFormat="false" ht="26.1" hidden="false" customHeight="true" outlineLevel="0" collapsed="false">
      <c r="A5" s="27" t="s">
        <v>36</v>
      </c>
      <c r="B5" s="27"/>
      <c r="C5" s="27"/>
      <c r="E5" s="28" t="s">
        <v>37</v>
      </c>
      <c r="F5" s="28"/>
      <c r="G5" s="28"/>
      <c r="I5" s="27" t="s">
        <v>38</v>
      </c>
      <c r="J5" s="27"/>
      <c r="K5" s="27"/>
    </row>
    <row r="6" customFormat="false" ht="25.35" hidden="false" customHeight="true" outlineLevel="0" collapsed="false">
      <c r="A6" s="27"/>
      <c r="B6" s="27"/>
      <c r="C6" s="27"/>
      <c r="E6" s="29" t="s">
        <v>39</v>
      </c>
      <c r="F6" s="29"/>
      <c r="G6" s="30" t="n">
        <v>0.03</v>
      </c>
      <c r="I6" s="27"/>
      <c r="J6" s="27"/>
      <c r="K6" s="27"/>
    </row>
    <row r="7" customFormat="false" ht="59.7" hidden="false" customHeight="true" outlineLevel="0" collapsed="false">
      <c r="A7" s="31" t="s">
        <v>40</v>
      </c>
      <c r="B7" s="32" t="s">
        <v>41</v>
      </c>
      <c r="C7" s="32" t="s">
        <v>42</v>
      </c>
      <c r="D7" s="33"/>
      <c r="E7" s="31" t="s">
        <v>40</v>
      </c>
      <c r="F7" s="32" t="s">
        <v>41</v>
      </c>
      <c r="G7" s="32" t="s">
        <v>42</v>
      </c>
      <c r="I7" s="31" t="s">
        <v>40</v>
      </c>
      <c r="J7" s="32" t="s">
        <v>41</v>
      </c>
      <c r="K7" s="32" t="s">
        <v>42</v>
      </c>
    </row>
    <row r="8" customFormat="false" ht="15" hidden="false" customHeight="false" outlineLevel="0" collapsed="false">
      <c r="A8" s="29" t="s">
        <v>20</v>
      </c>
      <c r="B8" s="34"/>
      <c r="C8" s="35" t="n">
        <f aca="false">B8*'Chargés de cours - Les chiffres'!D19/45*(1-0.095)</f>
        <v>0</v>
      </c>
      <c r="D8" s="36"/>
      <c r="E8" s="29" t="s">
        <v>20</v>
      </c>
      <c r="F8" s="34"/>
      <c r="G8" s="37" t="n">
        <f aca="false">F8*'Chargés de cours - Les chiffres'!D19/45*(1-G6)</f>
        <v>0</v>
      </c>
      <c r="I8" s="29" t="s">
        <v>20</v>
      </c>
      <c r="J8" s="34"/>
      <c r="K8" s="37" t="n">
        <f aca="false">J8*'Chargés de cours - Les chiffres'!D20/45</f>
        <v>0</v>
      </c>
    </row>
    <row r="9" customFormat="false" ht="15" hidden="false" customHeight="false" outlineLevel="0" collapsed="false">
      <c r="A9" s="38" t="s">
        <v>43</v>
      </c>
      <c r="B9" s="34"/>
      <c r="C9" s="39" t="n">
        <f aca="false">B9*'Chargés de cours - Les chiffres'!D21/45*(1-0.095)</f>
        <v>0</v>
      </c>
      <c r="D9" s="40"/>
      <c r="E9" s="38" t="s">
        <v>43</v>
      </c>
      <c r="F9" s="34"/>
      <c r="G9" s="41" t="n">
        <f aca="false">F9*'Chargés de cours - Les chiffres'!D21/45*(1-G6)</f>
        <v>0</v>
      </c>
      <c r="I9" s="38" t="s">
        <v>43</v>
      </c>
      <c r="J9" s="34"/>
      <c r="K9" s="41" t="n">
        <f aca="false">J9*'Chargés de cours - Les chiffres'!D22/45</f>
        <v>0</v>
      </c>
    </row>
    <row r="10" customFormat="false" ht="15" hidden="false" customHeight="false" outlineLevel="0" collapsed="false">
      <c r="A10" s="29" t="s">
        <v>44</v>
      </c>
      <c r="B10" s="34"/>
      <c r="C10" s="35" t="n">
        <f aca="false">B10*'Chargés de cours - Les chiffres'!D21/45*(1-0.095)</f>
        <v>0</v>
      </c>
      <c r="D10" s="40"/>
      <c r="E10" s="29" t="s">
        <v>44</v>
      </c>
      <c r="F10" s="34"/>
      <c r="G10" s="37" t="n">
        <f aca="false">F10*'Chargés de cours - Les chiffres'!D21/45*(1-G6)</f>
        <v>0</v>
      </c>
      <c r="I10" s="29" t="s">
        <v>44</v>
      </c>
      <c r="J10" s="34"/>
      <c r="K10" s="37" t="n">
        <f aca="false">J10*'Chargés de cours - Les chiffres'!D22/45</f>
        <v>0</v>
      </c>
    </row>
    <row r="11" customFormat="false" ht="15" hidden="false" customHeight="false" outlineLevel="0" collapsed="false">
      <c r="A11" s="38" t="s">
        <v>24</v>
      </c>
      <c r="B11" s="34"/>
      <c r="C11" s="39" t="n">
        <f aca="false">B11*'Chargés de cours - Les chiffres'!D23/45*(1-0.095)</f>
        <v>0</v>
      </c>
      <c r="D11" s="40"/>
      <c r="E11" s="38" t="s">
        <v>24</v>
      </c>
      <c r="F11" s="34"/>
      <c r="G11" s="41" t="n">
        <f aca="false">F11*'Chargés de cours - Les chiffres'!D23/45*(1-G6)</f>
        <v>0</v>
      </c>
      <c r="I11" s="38" t="s">
        <v>24</v>
      </c>
      <c r="J11" s="34"/>
      <c r="K11" s="41" t="n">
        <f aca="false">J11*'Chargés de cours - Les chiffres'!D24/45</f>
        <v>0</v>
      </c>
    </row>
    <row r="12" customFormat="false" ht="15" hidden="false" customHeight="false" outlineLevel="0" collapsed="false">
      <c r="A12" s="29" t="s">
        <v>45</v>
      </c>
      <c r="B12" s="34"/>
      <c r="C12" s="35" t="n">
        <f aca="false">B12*'Chargés de cours - Les chiffres'!D25/45*(1-0.095)</f>
        <v>0</v>
      </c>
      <c r="D12" s="40"/>
      <c r="E12" s="29" t="s">
        <v>45</v>
      </c>
      <c r="F12" s="34"/>
      <c r="G12" s="37" t="n">
        <f aca="false">F12*'Chargés de cours - Les chiffres'!D25/45*(1-G6)</f>
        <v>0</v>
      </c>
      <c r="I12" s="29" t="s">
        <v>45</v>
      </c>
      <c r="J12" s="34"/>
      <c r="K12" s="37" t="n">
        <f aca="false">J12*'Chargés de cours - Les chiffres'!D26/45</f>
        <v>0</v>
      </c>
    </row>
    <row r="13" customFormat="false" ht="15" hidden="false" customHeight="false" outlineLevel="0" collapsed="false">
      <c r="A13" s="38" t="s">
        <v>46</v>
      </c>
      <c r="B13" s="34"/>
      <c r="C13" s="39" t="n">
        <f aca="false">B13*'Chargés de cours - Les chiffres'!D25/45*(1-0.095)</f>
        <v>0</v>
      </c>
      <c r="D13" s="40"/>
      <c r="E13" s="38" t="s">
        <v>46</v>
      </c>
      <c r="F13" s="34"/>
      <c r="G13" s="41" t="n">
        <f aca="false">F13*'Chargés de cours - Les chiffres'!D25/45*(1-G6)</f>
        <v>0</v>
      </c>
      <c r="I13" s="38" t="s">
        <v>46</v>
      </c>
      <c r="J13" s="34"/>
      <c r="K13" s="41" t="n">
        <f aca="false">J13*'Chargés de cours - Les chiffres'!D26/45</f>
        <v>0</v>
      </c>
    </row>
    <row r="14" customFormat="false" ht="15" hidden="false" customHeight="false" outlineLevel="0" collapsed="false">
      <c r="A14" s="29" t="s">
        <v>47</v>
      </c>
      <c r="B14" s="34"/>
      <c r="C14" s="35" t="n">
        <f aca="false">B14*'Chargés de cours - Les chiffres'!D25/45*(1-0.095)</f>
        <v>0</v>
      </c>
      <c r="D14" s="40"/>
      <c r="E14" s="29" t="s">
        <v>47</v>
      </c>
      <c r="F14" s="34"/>
      <c r="G14" s="37" t="n">
        <f aca="false">F14*'Chargés de cours - Les chiffres'!D25/45*(1-G6)</f>
        <v>0</v>
      </c>
      <c r="I14" s="29" t="s">
        <v>47</v>
      </c>
      <c r="J14" s="34"/>
      <c r="K14" s="37" t="n">
        <f aca="false">J14*'Chargés de cours - Les chiffres'!D26/45</f>
        <v>0</v>
      </c>
    </row>
    <row r="16" customFormat="false" ht="17.35" hidden="false" customHeight="false" outlineLevel="0" collapsed="false">
      <c r="A16" s="42" t="s">
        <v>48</v>
      </c>
      <c r="B16" s="42"/>
      <c r="C16" s="42"/>
    </row>
    <row r="17" customFormat="false" ht="15" hidden="false" customHeight="false" outlineLevel="0" collapsed="false">
      <c r="A17" s="43" t="s">
        <v>49</v>
      </c>
      <c r="B17" s="43"/>
      <c r="C17" s="44" t="n">
        <f aca="false">SUM(C8:C14)+SUM(G8:G14)+SUM(K8:K14)</f>
        <v>0</v>
      </c>
    </row>
    <row r="18" customFormat="false" ht="15" hidden="false" customHeight="false" outlineLevel="0" collapsed="false">
      <c r="A18" s="45" t="s">
        <v>50</v>
      </c>
      <c r="B18" s="45"/>
      <c r="C18" s="46" t="n">
        <f aca="false">SUM(C8:C14)*0.18/(1-0.095)</f>
        <v>0</v>
      </c>
    </row>
    <row r="19" customFormat="false" ht="15" hidden="false" customHeight="false" outlineLevel="0" collapsed="false">
      <c r="A19" s="43" t="s">
        <v>51</v>
      </c>
      <c r="B19" s="43"/>
      <c r="C19" s="44" t="n">
        <f aca="false">SUM(G8:G14)*(0.03+G6)/(1-G6)</f>
        <v>0</v>
      </c>
    </row>
    <row r="20" customFormat="false" ht="15" hidden="false" customHeight="false" outlineLevel="0" collapsed="false">
      <c r="A20" s="45" t="s">
        <v>52</v>
      </c>
      <c r="B20" s="45"/>
      <c r="C20" s="46" t="n">
        <v>500</v>
      </c>
    </row>
  </sheetData>
  <sheetProtection sheet="true" password="8079" objects="true" scenarios="true"/>
  <mergeCells count="12">
    <mergeCell ref="A1:K1"/>
    <mergeCell ref="A2:K2"/>
    <mergeCell ref="A3:K3"/>
    <mergeCell ref="A5:C6"/>
    <mergeCell ref="E5:G5"/>
    <mergeCell ref="I5:K6"/>
    <mergeCell ref="E6:F6"/>
    <mergeCell ref="A16:C16"/>
    <mergeCell ref="A17:B17"/>
    <mergeCell ref="A18:B18"/>
    <mergeCell ref="A19:B19"/>
    <mergeCell ref="A20:B2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2022-06-26T08:41:42Z</dcterms:created>
  <dc:creator>Sébastien</dc:creator>
  <dc:description/>
  <dc:language>fr-CA</dc:language>
  <cp:lastModifiedBy>Sébastien</cp:lastModifiedBy>
  <dcterms:modified xsi:type="dcterms:W3CDTF">2022-07-22T19:10:39Z</dcterms:modified>
  <cp:revision>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